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COG" sheetId="6" r:id="rId6"/>
    <sheet name="F6b_CA" sheetId="7" r:id="rId7"/>
    <sheet name="F6c_CF" sheetId="8" r:id="rId8"/>
    <sheet name="F6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<sst xmlns="http://schemas.openxmlformats.org/spreadsheetml/2006/main" count="670" uniqueCount="455">
  <si>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</si>
  <si>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</si>
  <si>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</si>
  <si>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</si>
  <si>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</si>
  <si>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</si>
  <si>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</si>
  <si>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</si>
  <si>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</si>
  <si>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</si>
  <si>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</si>
  <si>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</si>
  <si>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</si>
  <si>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</si>
  <si>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</si>
  <si>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</si>
  <si>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</si>
  <si>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</si>
  <si>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</si>
  <si>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</si>
  <si>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</si>
  <si>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</si>
  <si>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</si>
  <si>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</si>
  <si>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</si>
  <si>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</si>
  <si>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</si>
  <si>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</si>
  <si>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</si>
  <si>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</si>
  <si>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</si>
  <si>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</si>
  <si>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</si>
  <si>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</si>
  <si>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</si>
  <si>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</si>
  <si>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</si>
  <si>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</si>
  <si>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</si>
  <si>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</si>
  <si>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</si>
  <si>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</si>
  <si>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</si>
  <si>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</si>
  <si>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</si>
  <si>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</si>
  <si>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</si>
  <si>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</si>
  <si>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</si>
  <si>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</si>
  <si>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</si>
  <si>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</si>
  <si>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</si>
  <si>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</si>
  <si>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</si>
  <si>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</si>
  <si>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</si>
  <si>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</si>
  <si>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</si>
  <si>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</si>
  <si>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</si>
  <si>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</si>
  <si>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</si>
  <si>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</si>
  <si>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</si>
  <si>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</si>
  <si>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</si>
  <si>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</si>
  <si>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</si>
  <si>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</si>
  <si>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</si>
  <si>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</si>
  <si>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</si>
  <si>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</si>
  <si>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</si>
  <si>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</si>
  <si>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</si>
  <si>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</si>
  <si>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</si>
  <si>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</si>
  <si>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</si>
  <si>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</si>
  <si>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</si>
  <si>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</si>
  <si>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</si>
  <si>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</si>
  <si>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</si>
  <si>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</si>
  <si>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</si>
  <si>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</si>
  <si>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</si>
  <si>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</si>
  <si>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</si>
  <si>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</si>
  <si>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</si>
  <si>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</si>
  <si>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</si>
  <si>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</si>
  <si>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</si>
  <si>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</si>
  <si>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</si>
  <si>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</si>
  <si>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</si>
  <si>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</si>
  <si>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</si>
  <si>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</si>
  <si>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</si>
  <si>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</si>
  <si>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</si>
  <si>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</si>
  <si>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</si>
  <si>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</si>
  <si>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</si>
  <si>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</si>
  <si>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</si>
  <si>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</si>
  <si>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</si>
  <si>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</si>
  <si>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</si>
  <si>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</si>
  <si>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</si>
  <si>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2021 y al 30 de Septiembre de 2022 (b)</t>
  </si>
  <si>
    <t>2022 (d)</t>
  </si>
  <si>
    <t>31 de diciembre de 2021 (e)</t>
  </si>
  <si>
    <t>Informe Analítico de la Deuda Pública y Otros Pasivos - LDF</t>
  </si>
  <si>
    <t>Del 1 de Enero al 30 de Septiembre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</si>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</sst>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17" xfId="0" applyFont="1" applyBorder="1" applyAlignment="1">
      <alignment horizontal="left" vertical="center" wrapText="1"/>
    </xf>
    <xf numFmtId="44" fontId="44" fillId="0" borderId="12" xfId="49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44" fontId="43" fillId="0" borderId="12" xfId="49" applyNumberFormat="1" applyFont="1" applyBorder="1" applyAlignment="1">
      <alignment horizontal="right" vertical="center" wrapText="1"/>
    </xf>
    <xf numFmtId="44" fontId="43" fillId="0" borderId="13" xfId="49" applyNumberFormat="1" applyFont="1" applyBorder="1" applyAlignment="1">
      <alignment horizontal="right" vertical="center" wrapText="1"/>
    </xf>
    <xf numFmtId="44" fontId="43" fillId="0" borderId="13" xfId="49" applyNumberFormat="1" applyFont="1" applyFill="1" applyBorder="1" applyAlignment="1">
      <alignment horizontal="right" vertical="center" wrapText="1"/>
    </xf>
    <xf numFmtId="44" fontId="44" fillId="0" borderId="13" xfId="49" applyFont="1" applyBorder="1" applyAlignment="1">
      <alignment horizontal="right" vertical="center" wrapText="1"/>
    </xf>
    <xf numFmtId="44" fontId="43" fillId="0" borderId="13" xfId="49" applyFont="1" applyBorder="1" applyAlignment="1">
      <alignment horizontal="right" vertical="center" wrapText="1"/>
    </xf>
    <xf numFmtId="44" fontId="43" fillId="0" borderId="12" xfId="49" applyFont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165" fontId="44" fillId="0" borderId="12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51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964652.8899999999</v>
      </c>
      <c r="D9" s="9">
        <f>SUM(D10:D16)</f>
        <v>896625.2300000001</v>
      </c>
      <c r="E9" s="11" t="s">
        <v>8</v>
      </c>
      <c r="F9" s="9">
        <f>SUM(F10:F18)</f>
        <v>814.9</v>
      </c>
      <c r="G9" s="9">
        <f>SUM(G10:G18)</f>
        <v>83695.14</v>
      </c>
    </row>
    <row r="10" spans="2:7" ht="12.75">
      <c r="B10" s="12" t="s">
        <v>9</v>
      </c>
      <c r="C10" s="9">
        <v>1304.7</v>
      </c>
      <c r="D10" s="9">
        <v>1325.43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963348.19</v>
      </c>
      <c r="D11" s="9">
        <v>895299.8</v>
      </c>
      <c r="E11" s="13" t="s">
        <v>12</v>
      </c>
      <c r="F11" s="9">
        <v>0</v>
      </c>
      <c r="G11" s="9">
        <v>70257.14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814.9</v>
      </c>
      <c r="G16" s="9">
        <v>13438</v>
      </c>
    </row>
    <row r="17" spans="2:7" ht="12.75">
      <c r="B17" s="10" t="s">
        <v>23</v>
      </c>
      <c r="C17" s="9">
        <f>SUM(C18:C24)</f>
        <v>31201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31201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995853.8899999999</v>
      </c>
      <c r="D47" s="9">
        <f>D9+D17+D25+D31+D37+D38+D41</f>
        <v>896625.2300000001</v>
      </c>
      <c r="E47" s="8" t="s">
        <v>82</v>
      </c>
      <c r="F47" s="9">
        <f>F9+F19+F23+F26+F27+F31+F38+F42</f>
        <v>814.9</v>
      </c>
      <c r="G47" s="9">
        <f>G9+G19+G23+G26+G27+G31+G38+G42</f>
        <v>83695.14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18891901.97</v>
      </c>
      <c r="D53" s="9">
        <v>18794484.73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24159226.35</v>
      </c>
      <c r="D54" s="9">
        <v>24159226.35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-19223683.72</v>
      </c>
      <c r="D55" s="9">
        <v>-17943346.98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814.9</v>
      </c>
      <c r="G59" s="9">
        <f>G47+G57</f>
        <v>83695.14</v>
      </c>
    </row>
    <row r="60" spans="2:7" ht="12.75">
      <c r="B60" s="6" t="s">
        <v>102</v>
      </c>
      <c r="C60" s="9">
        <f>SUM(C50:C58)</f>
        <v>23827444.6</v>
      </c>
      <c r="D60" s="9">
        <f>SUM(D50:D58)</f>
        <v>25010364.099999998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24823298.490000002</v>
      </c>
      <c r="D62" s="9">
        <f>D47+D60</f>
        <v>25906989.33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24822483.589999996</v>
      </c>
      <c r="G68" s="9">
        <f>SUM(G69:G73)</f>
        <v>25823294.189999998</v>
      </c>
    </row>
    <row r="69" spans="2:7" ht="12.75">
      <c r="B69" s="10"/>
      <c r="C69" s="9"/>
      <c r="D69" s="9"/>
      <c r="E69" s="11" t="s">
        <v>110</v>
      </c>
      <c r="F69" s="9">
        <v>-308496.6</v>
      </c>
      <c r="G69" s="9">
        <v>7563952.94</v>
      </c>
    </row>
    <row r="70" spans="2:7" ht="12.75">
      <c r="B70" s="10"/>
      <c r="C70" s="9"/>
      <c r="D70" s="9"/>
      <c r="E70" s="11" t="s">
        <v>111</v>
      </c>
      <c r="F70" s="9">
        <v>29659559.27</v>
      </c>
      <c r="G70" s="9">
        <v>22095606.33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-4528579.08</v>
      </c>
      <c r="G73" s="9">
        <v>-3836265.08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24822483.589999996</v>
      </c>
      <c r="G79" s="9">
        <f>G63+G68+G75</f>
        <v>25823294.189999998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24823298.489999995</v>
      </c>
      <c r="G81" s="9">
        <f>G59+G79</f>
        <v>25906989.33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2.7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8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83695.14</v>
      </c>
      <c r="D17" s="45"/>
      <c r="E17" s="45"/>
      <c r="F17" s="45"/>
      <c r="G17" s="46">
        <v>814.9</v>
      </c>
      <c r="H17" s="45"/>
      <c r="I17" s="45"/>
    </row>
    <row r="18" spans="2:9" ht="12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83695.14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814.9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2.7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2.7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3">
      <selection activeCell="B6" sqref="B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90.75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4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4.2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4.2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4.2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4.2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4.2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4.2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4.2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4.2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4.2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4.2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4.2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25.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9">
      <selection activeCell="C16" sqref="C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38741307</v>
      </c>
      <c r="D9" s="86">
        <f>SUM(D10:D12)</f>
        <v>12534247.76</v>
      </c>
      <c r="E9" s="86">
        <f>SUM(E10:E12)</f>
        <v>12534247.76</v>
      </c>
    </row>
    <row r="10" spans="2:5" ht="12.75">
      <c r="B10" s="87" t="s">
        <v>209</v>
      </c>
      <c r="C10" s="88">
        <v>18741307</v>
      </c>
      <c r="D10" s="88">
        <v>12534247.76</v>
      </c>
      <c r="E10" s="88">
        <v>12534247.76</v>
      </c>
    </row>
    <row r="11" spans="2:5" ht="12.75">
      <c r="B11" s="87" t="s">
        <v>210</v>
      </c>
      <c r="C11" s="88">
        <v>20000000</v>
      </c>
      <c r="D11" s="88">
        <v>0</v>
      </c>
      <c r="E11" s="88">
        <v>0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38741307</v>
      </c>
      <c r="D14" s="86">
        <f>SUM(D15:D16)</f>
        <v>11659824.86</v>
      </c>
      <c r="E14" s="86">
        <f>SUM(E15:E16)</f>
        <v>11659824.86</v>
      </c>
    </row>
    <row r="15" spans="2:5" ht="12.75">
      <c r="B15" s="87" t="s">
        <v>213</v>
      </c>
      <c r="C15" s="88">
        <v>18741307</v>
      </c>
      <c r="D15" s="88">
        <v>11659824.86</v>
      </c>
      <c r="E15" s="88">
        <v>11659824.86</v>
      </c>
    </row>
    <row r="16" spans="2:5" ht="12.75">
      <c r="B16" s="87" t="s">
        <v>214</v>
      </c>
      <c r="C16" s="88">
        <v>20000000</v>
      </c>
      <c r="D16" s="88">
        <v>0</v>
      </c>
      <c r="E16" s="88">
        <v>0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120615.07</v>
      </c>
      <c r="E18" s="86">
        <f>SUM(E19:E20)</f>
        <v>120615.07</v>
      </c>
    </row>
    <row r="19" spans="2:5" ht="12.75">
      <c r="B19" s="87" t="s">
        <v>216</v>
      </c>
      <c r="C19" s="90"/>
      <c r="D19" s="88">
        <v>120615.07</v>
      </c>
      <c r="E19" s="88">
        <v>120615.07</v>
      </c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0</v>
      </c>
      <c r="D22" s="85">
        <f>D9-D14+D18</f>
        <v>995037.9700000004</v>
      </c>
      <c r="E22" s="85">
        <f>E9-E14+E18</f>
        <v>995037.9700000004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0</v>
      </c>
      <c r="D24" s="85">
        <f>D22-D12</f>
        <v>995037.9700000004</v>
      </c>
      <c r="E24" s="85">
        <f>E22-E12</f>
        <v>995037.9700000004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0</v>
      </c>
      <c r="D26" s="86">
        <f>D24-D18</f>
        <v>874422.9000000004</v>
      </c>
      <c r="E26" s="86">
        <f>E24-E18</f>
        <v>874422.9000000004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C26-C31</f>
        <v>0</v>
      </c>
      <c r="D35" s="86">
        <f>D26-D31</f>
        <v>874422.9000000004</v>
      </c>
      <c r="E35" s="86">
        <f>E26-E31</f>
        <v>874422.9000000004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18741307</v>
      </c>
      <c r="D54" s="113">
        <f>D10</f>
        <v>12534247.76</v>
      </c>
      <c r="E54" s="113">
        <f>E10</f>
        <v>12534247.76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18741307</v>
      </c>
      <c r="D60" s="109">
        <f>D15</f>
        <v>11659824.86</v>
      </c>
      <c r="E60" s="109">
        <f>E15</f>
        <v>11659824.86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120615.07</v>
      </c>
      <c r="E62" s="109">
        <f>E19</f>
        <v>120615.07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0</v>
      </c>
      <c r="D64" s="110">
        <f>D54+D56-D60+D62</f>
        <v>995037.9700000004</v>
      </c>
      <c r="E64" s="110">
        <f>E54+E56-E60+E62</f>
        <v>995037.9700000004</v>
      </c>
    </row>
    <row r="65" spans="2:5" ht="12.75">
      <c r="B65" s="119"/>
      <c r="C65" s="111"/>
      <c r="D65" s="110"/>
      <c r="E65" s="110"/>
    </row>
    <row r="66" spans="2:5" ht="12.75">
      <c r="B66" s="120" t="s">
        <v>239</v>
      </c>
      <c r="C66" s="111">
        <f>C64-C56</f>
        <v>0</v>
      </c>
      <c r="D66" s="110">
        <f>D64-D56</f>
        <v>995037.9700000004</v>
      </c>
      <c r="E66" s="110">
        <f>E64-E56</f>
        <v>995037.9700000004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20000000</v>
      </c>
      <c r="D72" s="113">
        <f>D11</f>
        <v>0</v>
      </c>
      <c r="E72" s="113">
        <f>E11</f>
        <v>0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20000000</v>
      </c>
      <c r="D78" s="109">
        <f>D16</f>
        <v>0</v>
      </c>
      <c r="E78" s="109">
        <f>E16</f>
        <v>0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0</v>
      </c>
      <c r="D82" s="110">
        <f>D72+D74-D78+D80</f>
        <v>0</v>
      </c>
      <c r="E82" s="110">
        <f>E72+E74-E78+E80</f>
        <v>0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0</v>
      </c>
      <c r="D84" s="110">
        <f>D82-D74</f>
        <v>0</v>
      </c>
      <c r="E84" s="110">
        <f>E82-E74</f>
        <v>0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65">
      <selection activeCell="D13" sqref="D1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0</v>
      </c>
      <c r="D14" s="132">
        <v>5523.32</v>
      </c>
      <c r="E14" s="131">
        <f t="shared" si="0"/>
        <v>5523.32</v>
      </c>
      <c r="F14" s="132">
        <v>5523.32</v>
      </c>
      <c r="G14" s="132">
        <v>5523.32</v>
      </c>
      <c r="H14" s="131">
        <f t="shared" si="1"/>
        <v>5523.32</v>
      </c>
    </row>
    <row r="15" spans="2:8" ht="12.75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ht="12.75">
      <c r="B16" s="117" t="s">
        <v>258</v>
      </c>
      <c r="C16" s="131">
        <v>2808000</v>
      </c>
      <c r="D16" s="132">
        <v>492875</v>
      </c>
      <c r="E16" s="131">
        <f t="shared" si="0"/>
        <v>3300875</v>
      </c>
      <c r="F16" s="132">
        <v>3181790.79</v>
      </c>
      <c r="G16" s="132">
        <v>3181790.79</v>
      </c>
      <c r="H16" s="131">
        <f t="shared" si="1"/>
        <v>373790.79000000004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>
        <v>15933307</v>
      </c>
      <c r="D35" s="132">
        <v>1530.86</v>
      </c>
      <c r="E35" s="131">
        <f t="shared" si="0"/>
        <v>15934837.86</v>
      </c>
      <c r="F35" s="132">
        <v>9346933.65</v>
      </c>
      <c r="G35" s="132">
        <v>9346933.65</v>
      </c>
      <c r="H35" s="131">
        <f t="shared" si="3"/>
        <v>-6586373.35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ht="12.75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18741307</v>
      </c>
      <c r="D42" s="138">
        <f t="shared" si="7"/>
        <v>499929.18</v>
      </c>
      <c r="E42" s="138">
        <f t="shared" si="7"/>
        <v>19241236.18</v>
      </c>
      <c r="F42" s="138">
        <f t="shared" si="7"/>
        <v>12534247.76</v>
      </c>
      <c r="G42" s="138">
        <f t="shared" si="7"/>
        <v>12534247.76</v>
      </c>
      <c r="H42" s="138">
        <f t="shared" si="7"/>
        <v>-6207059.239999999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9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9">
      <c r="B64" s="121" t="s">
        <v>303</v>
      </c>
      <c r="C64" s="131">
        <v>20000000</v>
      </c>
      <c r="D64" s="132">
        <v>0</v>
      </c>
      <c r="E64" s="131">
        <f t="shared" si="9"/>
        <v>20000000</v>
      </c>
      <c r="F64" s="132">
        <v>0</v>
      </c>
      <c r="G64" s="132">
        <v>0</v>
      </c>
      <c r="H64" s="131">
        <f t="shared" si="10"/>
        <v>-20000000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20000000</v>
      </c>
      <c r="D67" s="137">
        <f t="shared" si="13"/>
        <v>0</v>
      </c>
      <c r="E67" s="137">
        <f t="shared" si="13"/>
        <v>20000000</v>
      </c>
      <c r="F67" s="137">
        <f t="shared" si="13"/>
        <v>0</v>
      </c>
      <c r="G67" s="137">
        <f t="shared" si="13"/>
        <v>0</v>
      </c>
      <c r="H67" s="137">
        <f t="shared" si="13"/>
        <v>-20000000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12.7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38741307</v>
      </c>
      <c r="D72" s="137">
        <f t="shared" si="15"/>
        <v>499929.18</v>
      </c>
      <c r="E72" s="137">
        <f t="shared" si="15"/>
        <v>39241236.18</v>
      </c>
      <c r="F72" s="137">
        <f t="shared" si="15"/>
        <v>12534247.76</v>
      </c>
      <c r="G72" s="137">
        <f t="shared" si="15"/>
        <v>12534247.76</v>
      </c>
      <c r="H72" s="137">
        <f t="shared" si="15"/>
        <v>-26207059.24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12.7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42">
      <selection activeCell="D166" sqref="D166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18741307</v>
      </c>
      <c r="E10" s="156">
        <f t="shared" si="0"/>
        <v>381817.1800000001</v>
      </c>
      <c r="F10" s="156">
        <f t="shared" si="0"/>
        <v>19123124.18</v>
      </c>
      <c r="G10" s="156">
        <f t="shared" si="0"/>
        <v>11659824.86</v>
      </c>
      <c r="H10" s="156">
        <f t="shared" si="0"/>
        <v>11659824.86</v>
      </c>
      <c r="I10" s="156">
        <f t="shared" si="0"/>
        <v>7463299.32</v>
      </c>
    </row>
    <row r="11" spans="2:9" ht="12.75">
      <c r="B11" s="157" t="s">
        <v>320</v>
      </c>
      <c r="C11" s="158"/>
      <c r="D11" s="139">
        <f aca="true" t="shared" si="1" ref="D11:I11">SUM(D12:D18)</f>
        <v>14126009</v>
      </c>
      <c r="E11" s="139">
        <f t="shared" si="1"/>
        <v>0</v>
      </c>
      <c r="F11" s="139">
        <f t="shared" si="1"/>
        <v>14126009</v>
      </c>
      <c r="G11" s="139">
        <f t="shared" si="1"/>
        <v>8344545.95</v>
      </c>
      <c r="H11" s="139">
        <f t="shared" si="1"/>
        <v>8344545.95</v>
      </c>
      <c r="I11" s="139">
        <f t="shared" si="1"/>
        <v>5781463.05</v>
      </c>
    </row>
    <row r="12" spans="2:9" ht="12.75">
      <c r="B12" s="159" t="s">
        <v>321</v>
      </c>
      <c r="C12" s="160"/>
      <c r="D12" s="139">
        <v>8139780</v>
      </c>
      <c r="E12" s="131">
        <v>1800813.49</v>
      </c>
      <c r="F12" s="131">
        <f>D12+E12</f>
        <v>9940593.49</v>
      </c>
      <c r="G12" s="131">
        <v>5655687.69</v>
      </c>
      <c r="H12" s="131">
        <v>5655687.69</v>
      </c>
      <c r="I12" s="131">
        <f>F12-G12</f>
        <v>4284905.8</v>
      </c>
    </row>
    <row r="13" spans="2:9" ht="12.75">
      <c r="B13" s="159" t="s">
        <v>322</v>
      </c>
      <c r="C13" s="160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59" t="s">
        <v>323</v>
      </c>
      <c r="C14" s="160"/>
      <c r="D14" s="139">
        <v>2665932</v>
      </c>
      <c r="E14" s="131">
        <v>-1355153.27</v>
      </c>
      <c r="F14" s="131">
        <f t="shared" si="2"/>
        <v>1310778.73</v>
      </c>
      <c r="G14" s="131">
        <v>644295.73</v>
      </c>
      <c r="H14" s="131">
        <v>644295.73</v>
      </c>
      <c r="I14" s="131">
        <f t="shared" si="3"/>
        <v>666483</v>
      </c>
    </row>
    <row r="15" spans="2:9" ht="12.75">
      <c r="B15" s="159" t="s">
        <v>324</v>
      </c>
      <c r="C15" s="160"/>
      <c r="D15" s="139">
        <v>3271886</v>
      </c>
      <c r="E15" s="131">
        <v>-496046.51</v>
      </c>
      <c r="F15" s="131">
        <f t="shared" si="2"/>
        <v>2775839.49</v>
      </c>
      <c r="G15" s="131">
        <v>1957867.99</v>
      </c>
      <c r="H15" s="131">
        <v>1957867.99</v>
      </c>
      <c r="I15" s="131">
        <f t="shared" si="3"/>
        <v>817971.5000000002</v>
      </c>
    </row>
    <row r="16" spans="2:9" ht="12.75">
      <c r="B16" s="159" t="s">
        <v>325</v>
      </c>
      <c r="C16" s="160"/>
      <c r="D16" s="139">
        <v>0</v>
      </c>
      <c r="E16" s="131">
        <v>86694.54</v>
      </c>
      <c r="F16" s="131">
        <f t="shared" si="2"/>
        <v>86694.54</v>
      </c>
      <c r="G16" s="131">
        <v>86694.54</v>
      </c>
      <c r="H16" s="131">
        <v>86694.54</v>
      </c>
      <c r="I16" s="131">
        <f t="shared" si="3"/>
        <v>0</v>
      </c>
    </row>
    <row r="17" spans="2:9" ht="12.75">
      <c r="B17" s="159" t="s">
        <v>326</v>
      </c>
      <c r="C17" s="160"/>
      <c r="D17" s="139">
        <v>48411</v>
      </c>
      <c r="E17" s="131">
        <v>-36308.25</v>
      </c>
      <c r="F17" s="131">
        <f t="shared" si="2"/>
        <v>12102.75</v>
      </c>
      <c r="G17" s="131">
        <v>0</v>
      </c>
      <c r="H17" s="131">
        <v>0</v>
      </c>
      <c r="I17" s="131">
        <f t="shared" si="3"/>
        <v>12102.75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336670</v>
      </c>
      <c r="E19" s="139">
        <f t="shared" si="4"/>
        <v>392933.72000000003</v>
      </c>
      <c r="F19" s="139">
        <f t="shared" si="4"/>
        <v>729603.72</v>
      </c>
      <c r="G19" s="139">
        <f t="shared" si="4"/>
        <v>658719.82</v>
      </c>
      <c r="H19" s="139">
        <f t="shared" si="4"/>
        <v>658719.82</v>
      </c>
      <c r="I19" s="139">
        <f t="shared" si="4"/>
        <v>70883.89999999998</v>
      </c>
    </row>
    <row r="20" spans="2:9" ht="12.75">
      <c r="B20" s="159" t="s">
        <v>329</v>
      </c>
      <c r="C20" s="160"/>
      <c r="D20" s="139">
        <v>142117</v>
      </c>
      <c r="E20" s="131">
        <v>110569.42</v>
      </c>
      <c r="F20" s="139">
        <f aca="true" t="shared" si="5" ref="F20:F28">D20+E20</f>
        <v>252686.41999999998</v>
      </c>
      <c r="G20" s="131">
        <v>224110</v>
      </c>
      <c r="H20" s="131">
        <v>224110</v>
      </c>
      <c r="I20" s="131">
        <f>F20-G20</f>
        <v>28576.419999999984</v>
      </c>
    </row>
    <row r="21" spans="2:9" ht="12.75">
      <c r="B21" s="159" t="s">
        <v>330</v>
      </c>
      <c r="C21" s="160"/>
      <c r="D21" s="139">
        <v>13853</v>
      </c>
      <c r="E21" s="131">
        <v>16111.87</v>
      </c>
      <c r="F21" s="139">
        <f t="shared" si="5"/>
        <v>29964.870000000003</v>
      </c>
      <c r="G21" s="131">
        <v>25419.87</v>
      </c>
      <c r="H21" s="131">
        <v>25419.87</v>
      </c>
      <c r="I21" s="131">
        <f aca="true" t="shared" si="6" ref="I21:I83">F21-G21</f>
        <v>4545.000000000004</v>
      </c>
    </row>
    <row r="22" spans="2:9" ht="12.75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59" t="s">
        <v>332</v>
      </c>
      <c r="C23" s="160"/>
      <c r="D23" s="139">
        <v>1500</v>
      </c>
      <c r="E23" s="131">
        <v>27511.53</v>
      </c>
      <c r="F23" s="139">
        <f t="shared" si="5"/>
        <v>29011.53</v>
      </c>
      <c r="G23" s="131">
        <v>249.05</v>
      </c>
      <c r="H23" s="131">
        <v>249.05</v>
      </c>
      <c r="I23" s="131">
        <f t="shared" si="6"/>
        <v>28762.48</v>
      </c>
    </row>
    <row r="24" spans="2:9" ht="12.75">
      <c r="B24" s="159" t="s">
        <v>333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2:9" ht="12.75">
      <c r="B25" s="159" t="s">
        <v>334</v>
      </c>
      <c r="C25" s="160"/>
      <c r="D25" s="139">
        <v>165000</v>
      </c>
      <c r="E25" s="131">
        <v>142039</v>
      </c>
      <c r="F25" s="139">
        <f t="shared" si="5"/>
        <v>307039</v>
      </c>
      <c r="G25" s="131">
        <v>302439</v>
      </c>
      <c r="H25" s="131">
        <v>302439</v>
      </c>
      <c r="I25" s="131">
        <f t="shared" si="6"/>
        <v>4600</v>
      </c>
    </row>
    <row r="26" spans="2:9" ht="12.75">
      <c r="B26" s="159" t="s">
        <v>335</v>
      </c>
      <c r="C26" s="160"/>
      <c r="D26" s="139">
        <v>0</v>
      </c>
      <c r="E26" s="131">
        <v>34278</v>
      </c>
      <c r="F26" s="139">
        <f t="shared" si="5"/>
        <v>34278</v>
      </c>
      <c r="G26" s="131">
        <v>34278</v>
      </c>
      <c r="H26" s="131">
        <v>34278</v>
      </c>
      <c r="I26" s="131">
        <f t="shared" si="6"/>
        <v>0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14200</v>
      </c>
      <c r="E28" s="131">
        <v>62423.9</v>
      </c>
      <c r="F28" s="139">
        <f t="shared" si="5"/>
        <v>76623.9</v>
      </c>
      <c r="G28" s="131">
        <v>72223.9</v>
      </c>
      <c r="H28" s="131">
        <v>72223.9</v>
      </c>
      <c r="I28" s="131">
        <f t="shared" si="6"/>
        <v>4400</v>
      </c>
    </row>
    <row r="29" spans="2:9" ht="12.75">
      <c r="B29" s="157" t="s">
        <v>338</v>
      </c>
      <c r="C29" s="158"/>
      <c r="D29" s="139">
        <f aca="true" t="shared" si="7" ref="D29:I29">SUM(D30:D38)</f>
        <v>2177047</v>
      </c>
      <c r="E29" s="139">
        <f t="shared" si="7"/>
        <v>322897.73</v>
      </c>
      <c r="F29" s="139">
        <f t="shared" si="7"/>
        <v>2499944.7299999995</v>
      </c>
      <c r="G29" s="139">
        <f t="shared" si="7"/>
        <v>2030496.8399999996</v>
      </c>
      <c r="H29" s="139">
        <f t="shared" si="7"/>
        <v>2030496.8399999996</v>
      </c>
      <c r="I29" s="139">
        <f t="shared" si="7"/>
        <v>469447.8899999999</v>
      </c>
    </row>
    <row r="30" spans="2:9" ht="12.75">
      <c r="B30" s="159" t="s">
        <v>339</v>
      </c>
      <c r="C30" s="160"/>
      <c r="D30" s="139">
        <v>812275</v>
      </c>
      <c r="E30" s="131">
        <v>60108.19</v>
      </c>
      <c r="F30" s="139">
        <f aca="true" t="shared" si="8" ref="F30:F38">D30+E30</f>
        <v>872383.19</v>
      </c>
      <c r="G30" s="131">
        <v>651582.7</v>
      </c>
      <c r="H30" s="131">
        <v>651582.7</v>
      </c>
      <c r="I30" s="131">
        <f t="shared" si="6"/>
        <v>220800.49</v>
      </c>
    </row>
    <row r="31" spans="2:9" ht="12.75">
      <c r="B31" s="159" t="s">
        <v>340</v>
      </c>
      <c r="C31" s="160"/>
      <c r="D31" s="139">
        <v>327000</v>
      </c>
      <c r="E31" s="131">
        <v>-275050</v>
      </c>
      <c r="F31" s="139">
        <f t="shared" si="8"/>
        <v>51950</v>
      </c>
      <c r="G31" s="131">
        <v>51950</v>
      </c>
      <c r="H31" s="131">
        <v>51950</v>
      </c>
      <c r="I31" s="131">
        <f t="shared" si="6"/>
        <v>0</v>
      </c>
    </row>
    <row r="32" spans="2:9" ht="12.75">
      <c r="B32" s="159" t="s">
        <v>341</v>
      </c>
      <c r="C32" s="160"/>
      <c r="D32" s="139">
        <v>375287</v>
      </c>
      <c r="E32" s="131">
        <v>265026.74</v>
      </c>
      <c r="F32" s="139">
        <f t="shared" si="8"/>
        <v>640313.74</v>
      </c>
      <c r="G32" s="131">
        <v>565111.74</v>
      </c>
      <c r="H32" s="131">
        <v>565111.74</v>
      </c>
      <c r="I32" s="131">
        <f t="shared" si="6"/>
        <v>75202</v>
      </c>
    </row>
    <row r="33" spans="2:9" ht="12.75">
      <c r="B33" s="159" t="s">
        <v>342</v>
      </c>
      <c r="C33" s="160"/>
      <c r="D33" s="139">
        <v>28785</v>
      </c>
      <c r="E33" s="131">
        <v>43095.58</v>
      </c>
      <c r="F33" s="139">
        <f t="shared" si="8"/>
        <v>71880.58</v>
      </c>
      <c r="G33" s="131">
        <v>50539.14</v>
      </c>
      <c r="H33" s="131">
        <v>50539.14</v>
      </c>
      <c r="I33" s="131">
        <f t="shared" si="6"/>
        <v>21341.440000000002</v>
      </c>
    </row>
    <row r="34" spans="2:9" ht="12.75">
      <c r="B34" s="159" t="s">
        <v>343</v>
      </c>
      <c r="C34" s="160"/>
      <c r="D34" s="139">
        <v>176000</v>
      </c>
      <c r="E34" s="131">
        <v>-12909.51</v>
      </c>
      <c r="F34" s="139">
        <f t="shared" si="8"/>
        <v>163090.49</v>
      </c>
      <c r="G34" s="131">
        <v>157035.93</v>
      </c>
      <c r="H34" s="131">
        <v>157035.93</v>
      </c>
      <c r="I34" s="131">
        <f t="shared" si="6"/>
        <v>6054.559999999998</v>
      </c>
    </row>
    <row r="35" spans="2:9" ht="12.75">
      <c r="B35" s="159" t="s">
        <v>344</v>
      </c>
      <c r="C35" s="160"/>
      <c r="D35" s="139">
        <v>0</v>
      </c>
      <c r="E35" s="131">
        <v>172129.52</v>
      </c>
      <c r="F35" s="139">
        <f t="shared" si="8"/>
        <v>172129.52</v>
      </c>
      <c r="G35" s="131">
        <v>172129.52</v>
      </c>
      <c r="H35" s="131">
        <v>172129.52</v>
      </c>
      <c r="I35" s="131">
        <f t="shared" si="6"/>
        <v>0</v>
      </c>
    </row>
    <row r="36" spans="2:9" ht="12.75">
      <c r="B36" s="159" t="s">
        <v>345</v>
      </c>
      <c r="C36" s="160"/>
      <c r="D36" s="139">
        <v>103100</v>
      </c>
      <c r="E36" s="131">
        <v>61211.99</v>
      </c>
      <c r="F36" s="139">
        <f t="shared" si="8"/>
        <v>164311.99</v>
      </c>
      <c r="G36" s="131">
        <v>128011.89</v>
      </c>
      <c r="H36" s="131">
        <v>128011.89</v>
      </c>
      <c r="I36" s="131">
        <f t="shared" si="6"/>
        <v>36300.09999999999</v>
      </c>
    </row>
    <row r="37" spans="2:9" ht="12.75">
      <c r="B37" s="159" t="s">
        <v>346</v>
      </c>
      <c r="C37" s="160"/>
      <c r="D37" s="139"/>
      <c r="E37" s="131"/>
      <c r="F37" s="139">
        <f t="shared" si="8"/>
        <v>0</v>
      </c>
      <c r="G37" s="131"/>
      <c r="H37" s="131"/>
      <c r="I37" s="131">
        <f t="shared" si="6"/>
        <v>0</v>
      </c>
    </row>
    <row r="38" spans="2:9" ht="12.75">
      <c r="B38" s="159" t="s">
        <v>347</v>
      </c>
      <c r="C38" s="160"/>
      <c r="D38" s="139">
        <v>354600</v>
      </c>
      <c r="E38" s="131">
        <v>9285.22</v>
      </c>
      <c r="F38" s="139">
        <f t="shared" si="8"/>
        <v>363885.22</v>
      </c>
      <c r="G38" s="131">
        <v>254135.92</v>
      </c>
      <c r="H38" s="131">
        <v>254135.92</v>
      </c>
      <c r="I38" s="131">
        <f t="shared" si="6"/>
        <v>109749.29999999996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271581</v>
      </c>
      <c r="E39" s="139">
        <f t="shared" si="9"/>
        <v>0</v>
      </c>
      <c r="F39" s="139">
        <f>SUM(F40:F48)</f>
        <v>271581</v>
      </c>
      <c r="G39" s="139">
        <f t="shared" si="9"/>
        <v>0</v>
      </c>
      <c r="H39" s="139">
        <f t="shared" si="9"/>
        <v>0</v>
      </c>
      <c r="I39" s="139">
        <f t="shared" si="9"/>
        <v>271581</v>
      </c>
    </row>
    <row r="40" spans="2:9" ht="12.75">
      <c r="B40" s="159" t="s">
        <v>349</v>
      </c>
      <c r="C40" s="160"/>
      <c r="D40" s="139">
        <v>271581</v>
      </c>
      <c r="E40" s="131">
        <v>0</v>
      </c>
      <c r="F40" s="139">
        <f>D40+E40</f>
        <v>271581</v>
      </c>
      <c r="G40" s="131">
        <v>0</v>
      </c>
      <c r="H40" s="131">
        <v>0</v>
      </c>
      <c r="I40" s="131">
        <f t="shared" si="6"/>
        <v>271581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/>
      <c r="E43" s="131"/>
      <c r="F43" s="139">
        <f t="shared" si="10"/>
        <v>0</v>
      </c>
      <c r="G43" s="131"/>
      <c r="H43" s="131"/>
      <c r="I43" s="131">
        <f t="shared" si="6"/>
        <v>0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1830000</v>
      </c>
      <c r="E49" s="139">
        <f t="shared" si="11"/>
        <v>-334014.26999999984</v>
      </c>
      <c r="F49" s="139">
        <f t="shared" si="11"/>
        <v>1495985.7300000002</v>
      </c>
      <c r="G49" s="139">
        <f t="shared" si="11"/>
        <v>626062.25</v>
      </c>
      <c r="H49" s="139">
        <f t="shared" si="11"/>
        <v>626062.25</v>
      </c>
      <c r="I49" s="139">
        <f t="shared" si="11"/>
        <v>869923.4800000001</v>
      </c>
    </row>
    <row r="50" spans="2:9" ht="12.75">
      <c r="B50" s="159" t="s">
        <v>359</v>
      </c>
      <c r="C50" s="160"/>
      <c r="D50" s="139">
        <v>1830000</v>
      </c>
      <c r="E50" s="131">
        <v>-1051411.13</v>
      </c>
      <c r="F50" s="139">
        <f t="shared" si="10"/>
        <v>778588.8700000001</v>
      </c>
      <c r="G50" s="131">
        <v>123955.32</v>
      </c>
      <c r="H50" s="131">
        <v>123955.32</v>
      </c>
      <c r="I50" s="131">
        <f t="shared" si="6"/>
        <v>654633.55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>
        <v>0</v>
      </c>
      <c r="E53" s="131">
        <v>645279.93</v>
      </c>
      <c r="F53" s="139">
        <f t="shared" si="10"/>
        <v>645279.93</v>
      </c>
      <c r="G53" s="131">
        <v>429990</v>
      </c>
      <c r="H53" s="131">
        <v>429990</v>
      </c>
      <c r="I53" s="131">
        <f t="shared" si="6"/>
        <v>215289.93000000005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>
        <v>0</v>
      </c>
      <c r="E55" s="131">
        <v>72116.93</v>
      </c>
      <c r="F55" s="139">
        <f t="shared" si="10"/>
        <v>72116.93</v>
      </c>
      <c r="G55" s="131">
        <v>72116.93</v>
      </c>
      <c r="H55" s="131">
        <v>72116.93</v>
      </c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20000000</v>
      </c>
      <c r="E85" s="168">
        <f>E86+E104+E94+E114+E124+E134+E138+E147+E151</f>
        <v>0</v>
      </c>
      <c r="F85" s="168">
        <f t="shared" si="12"/>
        <v>20000000</v>
      </c>
      <c r="G85" s="168">
        <f>G86+G104+G94+G114+G124+G134+G138+G147+G151</f>
        <v>0</v>
      </c>
      <c r="H85" s="168">
        <f>H86+H104+H94+H114+H124+H134+H138+H147+H151</f>
        <v>0</v>
      </c>
      <c r="I85" s="168">
        <f t="shared" si="12"/>
        <v>20000000</v>
      </c>
    </row>
    <row r="86" spans="2:9" ht="12.75">
      <c r="B86" s="157" t="s">
        <v>320</v>
      </c>
      <c r="C86" s="158"/>
      <c r="D86" s="139">
        <f>SUM(D87:D93)</f>
        <v>0</v>
      </c>
      <c r="E86" s="139">
        <f>SUM(E87:E93)</f>
        <v>0</v>
      </c>
      <c r="F86" s="139">
        <f>SUM(F87:F93)</f>
        <v>0</v>
      </c>
      <c r="G86" s="139">
        <f>SUM(G87:G93)</f>
        <v>0</v>
      </c>
      <c r="H86" s="139">
        <f>SUM(H87:H93)</f>
        <v>0</v>
      </c>
      <c r="I86" s="131">
        <f aca="true" t="shared" si="13" ref="I86:I149">F86-G86</f>
        <v>0</v>
      </c>
    </row>
    <row r="87" spans="2:9" ht="12.75">
      <c r="B87" s="159" t="s">
        <v>321</v>
      </c>
      <c r="C87" s="160"/>
      <c r="D87" s="139"/>
      <c r="E87" s="131"/>
      <c r="F87" s="139">
        <f aca="true" t="shared" si="14" ref="F87:F103">D87+E87</f>
        <v>0</v>
      </c>
      <c r="G87" s="131"/>
      <c r="H87" s="131"/>
      <c r="I87" s="131">
        <f t="shared" si="13"/>
        <v>0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/>
      <c r="E89" s="131"/>
      <c r="F89" s="139">
        <f t="shared" si="14"/>
        <v>0</v>
      </c>
      <c r="G89" s="131"/>
      <c r="H89" s="131"/>
      <c r="I89" s="131">
        <f t="shared" si="13"/>
        <v>0</v>
      </c>
    </row>
    <row r="90" spans="2:9" ht="12.75">
      <c r="B90" s="159" t="s">
        <v>324</v>
      </c>
      <c r="C90" s="160"/>
      <c r="D90" s="139"/>
      <c r="E90" s="131"/>
      <c r="F90" s="139">
        <f t="shared" si="14"/>
        <v>0</v>
      </c>
      <c r="G90" s="131"/>
      <c r="H90" s="131"/>
      <c r="I90" s="131">
        <f t="shared" si="13"/>
        <v>0</v>
      </c>
    </row>
    <row r="91" spans="2:9" ht="12.75">
      <c r="B91" s="159" t="s">
        <v>325</v>
      </c>
      <c r="C91" s="160"/>
      <c r="D91" s="139"/>
      <c r="E91" s="131"/>
      <c r="F91" s="139">
        <f t="shared" si="14"/>
        <v>0</v>
      </c>
      <c r="G91" s="131"/>
      <c r="H91" s="131"/>
      <c r="I91" s="131">
        <f t="shared" si="13"/>
        <v>0</v>
      </c>
    </row>
    <row r="92" spans="2:9" ht="12.75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ht="12.75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ht="12.75">
      <c r="B94" s="157" t="s">
        <v>328</v>
      </c>
      <c r="C94" s="158"/>
      <c r="D94" s="139">
        <f>SUM(D95:D103)</f>
        <v>0</v>
      </c>
      <c r="E94" s="139">
        <f>SUM(E95:E103)</f>
        <v>0</v>
      </c>
      <c r="F94" s="139">
        <f>SUM(F95:F103)</f>
        <v>0</v>
      </c>
      <c r="G94" s="139">
        <f>SUM(G95:G103)</f>
        <v>0</v>
      </c>
      <c r="H94" s="139">
        <f>SUM(H95:H103)</f>
        <v>0</v>
      </c>
      <c r="I94" s="131">
        <f t="shared" si="13"/>
        <v>0</v>
      </c>
    </row>
    <row r="95" spans="2:9" ht="12.75">
      <c r="B95" s="159" t="s">
        <v>329</v>
      </c>
      <c r="C95" s="160"/>
      <c r="D95" s="139"/>
      <c r="E95" s="131"/>
      <c r="F95" s="139">
        <f t="shared" si="14"/>
        <v>0</v>
      </c>
      <c r="G95" s="131"/>
      <c r="H95" s="131"/>
      <c r="I95" s="131">
        <f t="shared" si="13"/>
        <v>0</v>
      </c>
    </row>
    <row r="96" spans="2:9" ht="12.75">
      <c r="B96" s="159" t="s">
        <v>330</v>
      </c>
      <c r="C96" s="160"/>
      <c r="D96" s="139"/>
      <c r="E96" s="131"/>
      <c r="F96" s="139">
        <f t="shared" si="14"/>
        <v>0</v>
      </c>
      <c r="G96" s="131"/>
      <c r="H96" s="131"/>
      <c r="I96" s="131">
        <f t="shared" si="13"/>
        <v>0</v>
      </c>
    </row>
    <row r="97" spans="2:9" ht="12.75">
      <c r="B97" s="159" t="s">
        <v>331</v>
      </c>
      <c r="C97" s="160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2:9" ht="12.75">
      <c r="B98" s="159" t="s">
        <v>332</v>
      </c>
      <c r="C98" s="160"/>
      <c r="D98" s="139"/>
      <c r="E98" s="131"/>
      <c r="F98" s="139">
        <f t="shared" si="14"/>
        <v>0</v>
      </c>
      <c r="G98" s="131"/>
      <c r="H98" s="131"/>
      <c r="I98" s="131">
        <f t="shared" si="13"/>
        <v>0</v>
      </c>
    </row>
    <row r="99" spans="2:9" ht="12.75">
      <c r="B99" s="159" t="s">
        <v>333</v>
      </c>
      <c r="C99" s="160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2:9" ht="12.75">
      <c r="B100" s="159" t="s">
        <v>334</v>
      </c>
      <c r="C100" s="160"/>
      <c r="D100" s="139"/>
      <c r="E100" s="131"/>
      <c r="F100" s="139">
        <f t="shared" si="14"/>
        <v>0</v>
      </c>
      <c r="G100" s="131"/>
      <c r="H100" s="131"/>
      <c r="I100" s="131">
        <f t="shared" si="13"/>
        <v>0</v>
      </c>
    </row>
    <row r="101" spans="2:9" ht="12.75">
      <c r="B101" s="159" t="s">
        <v>335</v>
      </c>
      <c r="C101" s="160"/>
      <c r="D101" s="139"/>
      <c r="E101" s="131"/>
      <c r="F101" s="139">
        <f t="shared" si="14"/>
        <v>0</v>
      </c>
      <c r="G101" s="131"/>
      <c r="H101" s="131"/>
      <c r="I101" s="131">
        <f t="shared" si="13"/>
        <v>0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/>
      <c r="E103" s="131"/>
      <c r="F103" s="139">
        <f t="shared" si="14"/>
        <v>0</v>
      </c>
      <c r="G103" s="131"/>
      <c r="H103" s="131"/>
      <c r="I103" s="131">
        <f t="shared" si="13"/>
        <v>0</v>
      </c>
    </row>
    <row r="104" spans="2:9" ht="12.75">
      <c r="B104" s="157" t="s">
        <v>338</v>
      </c>
      <c r="C104" s="158"/>
      <c r="D104" s="139">
        <f>SUM(D105:D113)</f>
        <v>0</v>
      </c>
      <c r="E104" s="139">
        <f>SUM(E105:E113)</f>
        <v>0</v>
      </c>
      <c r="F104" s="139">
        <f>SUM(F105:F113)</f>
        <v>0</v>
      </c>
      <c r="G104" s="139">
        <f>SUM(G105:G113)</f>
        <v>0</v>
      </c>
      <c r="H104" s="139">
        <f>SUM(H105:H113)</f>
        <v>0</v>
      </c>
      <c r="I104" s="131">
        <f t="shared" si="13"/>
        <v>0</v>
      </c>
    </row>
    <row r="105" spans="2:9" ht="12.75">
      <c r="B105" s="159" t="s">
        <v>339</v>
      </c>
      <c r="C105" s="160"/>
      <c r="D105" s="139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ht="12.75">
      <c r="B106" s="159" t="s">
        <v>340</v>
      </c>
      <c r="C106" s="160"/>
      <c r="D106" s="139"/>
      <c r="E106" s="131"/>
      <c r="F106" s="131">
        <f aca="true" t="shared" si="15" ref="F106:F113">D106+E106</f>
        <v>0</v>
      </c>
      <c r="G106" s="131"/>
      <c r="H106" s="131"/>
      <c r="I106" s="131">
        <f t="shared" si="13"/>
        <v>0</v>
      </c>
    </row>
    <row r="107" spans="2:9" ht="12.75">
      <c r="B107" s="159" t="s">
        <v>341</v>
      </c>
      <c r="C107" s="160"/>
      <c r="D107" s="139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ht="12.75">
      <c r="B108" s="159" t="s">
        <v>342</v>
      </c>
      <c r="C108" s="160"/>
      <c r="D108" s="139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ht="12.75">
      <c r="B109" s="159" t="s">
        <v>343</v>
      </c>
      <c r="C109" s="160"/>
      <c r="D109" s="139"/>
      <c r="E109" s="131"/>
      <c r="F109" s="131">
        <f t="shared" si="15"/>
        <v>0</v>
      </c>
      <c r="G109" s="131"/>
      <c r="H109" s="131"/>
      <c r="I109" s="131">
        <f t="shared" si="13"/>
        <v>0</v>
      </c>
    </row>
    <row r="110" spans="2:9" ht="12.75">
      <c r="B110" s="159" t="s">
        <v>344</v>
      </c>
      <c r="C110" s="160"/>
      <c r="D110" s="139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ht="12.75">
      <c r="B111" s="159" t="s">
        <v>345</v>
      </c>
      <c r="C111" s="160"/>
      <c r="D111" s="139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ht="12.75">
      <c r="B112" s="159" t="s">
        <v>346</v>
      </c>
      <c r="C112" s="160"/>
      <c r="D112" s="139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ht="12.75">
      <c r="B113" s="159" t="s">
        <v>347</v>
      </c>
      <c r="C113" s="160"/>
      <c r="D113" s="139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20000000</v>
      </c>
      <c r="E124" s="139">
        <f>SUM(E125:E133)</f>
        <v>0</v>
      </c>
      <c r="F124" s="139">
        <f>SUM(F125:F133)</f>
        <v>20000000</v>
      </c>
      <c r="G124" s="139">
        <f>SUM(G125:G133)</f>
        <v>0</v>
      </c>
      <c r="H124" s="139">
        <f>SUM(H125:H133)</f>
        <v>0</v>
      </c>
      <c r="I124" s="131">
        <f t="shared" si="13"/>
        <v>20000000</v>
      </c>
    </row>
    <row r="125" spans="2:9" ht="12.75">
      <c r="B125" s="159" t="s">
        <v>359</v>
      </c>
      <c r="C125" s="160"/>
      <c r="D125" s="139">
        <v>20000000</v>
      </c>
      <c r="E125" s="131">
        <v>0</v>
      </c>
      <c r="F125" s="131">
        <f>D125+E125</f>
        <v>20000000</v>
      </c>
      <c r="G125" s="131">
        <v>0</v>
      </c>
      <c r="H125" s="131">
        <v>0</v>
      </c>
      <c r="I125" s="131">
        <f t="shared" si="13"/>
        <v>20000000</v>
      </c>
    </row>
    <row r="126" spans="2:9" ht="12.75">
      <c r="B126" s="159" t="s">
        <v>360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38741307</v>
      </c>
      <c r="E160" s="156">
        <f t="shared" si="21"/>
        <v>381817.1800000001</v>
      </c>
      <c r="F160" s="156">
        <f t="shared" si="21"/>
        <v>39123124.18</v>
      </c>
      <c r="G160" s="156">
        <f t="shared" si="21"/>
        <v>11659824.86</v>
      </c>
      <c r="H160" s="156">
        <f t="shared" si="21"/>
        <v>11659824.86</v>
      </c>
      <c r="I160" s="156">
        <f t="shared" si="21"/>
        <v>27463299.32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20">
      <selection activeCell="E22" sqref="E22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18741307</v>
      </c>
      <c r="D9" s="181">
        <f t="shared" si="0"/>
        <v>381817.1799999997</v>
      </c>
      <c r="E9" s="181">
        <f t="shared" si="0"/>
        <v>19123124.18</v>
      </c>
      <c r="F9" s="181">
        <f t="shared" si="0"/>
        <v>11659824.859999998</v>
      </c>
      <c r="G9" s="181">
        <f t="shared" si="0"/>
        <v>11659824.859999998</v>
      </c>
      <c r="H9" s="181">
        <f t="shared" si="0"/>
        <v>7463299.32</v>
      </c>
    </row>
    <row r="10" spans="2:8" ht="12.75" customHeight="1">
      <c r="B10" s="182" t="s">
        <v>397</v>
      </c>
      <c r="C10" s="183">
        <v>0</v>
      </c>
      <c r="D10" s="183">
        <v>0</v>
      </c>
      <c r="E10" s="183">
        <f aca="true" t="shared" si="1" ref="E10:E16">C10+D10</f>
        <v>0</v>
      </c>
      <c r="F10" s="183">
        <v>0</v>
      </c>
      <c r="G10" s="183">
        <v>0</v>
      </c>
      <c r="H10" s="131">
        <f aca="true" t="shared" si="2" ref="H10:H17">E10-F10</f>
        <v>0</v>
      </c>
    </row>
    <row r="11" spans="2:8" ht="25.5">
      <c r="B11" s="182" t="s">
        <v>398</v>
      </c>
      <c r="C11" s="9">
        <v>4069015</v>
      </c>
      <c r="D11" s="9">
        <v>-1967276.73</v>
      </c>
      <c r="E11" s="9">
        <f t="shared" si="1"/>
        <v>2101738.27</v>
      </c>
      <c r="F11" s="9">
        <v>874339.76</v>
      </c>
      <c r="G11" s="9">
        <v>874339.76</v>
      </c>
      <c r="H11" s="131">
        <f t="shared" si="2"/>
        <v>1227398.51</v>
      </c>
    </row>
    <row r="12" spans="2:8" ht="12.75">
      <c r="B12" s="182" t="s">
        <v>399</v>
      </c>
      <c r="C12" s="9">
        <v>4081578</v>
      </c>
      <c r="D12" s="9">
        <v>380956.33</v>
      </c>
      <c r="E12" s="9">
        <f t="shared" si="1"/>
        <v>4462534.33</v>
      </c>
      <c r="F12" s="9">
        <v>3375850.34</v>
      </c>
      <c r="G12" s="9">
        <v>3375850.34</v>
      </c>
      <c r="H12" s="131">
        <f t="shared" si="2"/>
        <v>1086683.9900000002</v>
      </c>
    </row>
    <row r="13" spans="2:8" ht="12.75">
      <c r="B13" s="182" t="s">
        <v>400</v>
      </c>
      <c r="C13" s="9">
        <v>3416274</v>
      </c>
      <c r="D13" s="9">
        <v>-43987.32</v>
      </c>
      <c r="E13" s="9">
        <f t="shared" si="1"/>
        <v>3372286.68</v>
      </c>
      <c r="F13" s="9">
        <v>2499251.01</v>
      </c>
      <c r="G13" s="9">
        <v>2499251.01</v>
      </c>
      <c r="H13" s="131">
        <f t="shared" si="2"/>
        <v>873035.6700000004</v>
      </c>
    </row>
    <row r="14" spans="2:8" ht="12.75">
      <c r="B14" s="182" t="s">
        <v>401</v>
      </c>
      <c r="C14" s="9">
        <v>5321167</v>
      </c>
      <c r="D14" s="9">
        <v>-27543.66</v>
      </c>
      <c r="E14" s="9">
        <f t="shared" si="1"/>
        <v>5293623.34</v>
      </c>
      <c r="F14" s="9">
        <v>3956556.29</v>
      </c>
      <c r="G14" s="9">
        <v>3956556.29</v>
      </c>
      <c r="H14" s="131">
        <f t="shared" si="2"/>
        <v>1337067.0499999998</v>
      </c>
    </row>
    <row r="15" spans="2:8" ht="12.75">
      <c r="B15" s="182" t="s">
        <v>402</v>
      </c>
      <c r="C15" s="9">
        <v>1853273</v>
      </c>
      <c r="D15" s="9">
        <v>-454446.99</v>
      </c>
      <c r="E15" s="9">
        <f t="shared" si="1"/>
        <v>1398826.01</v>
      </c>
      <c r="F15" s="9">
        <v>934457.76</v>
      </c>
      <c r="G15" s="9">
        <v>934457.76</v>
      </c>
      <c r="H15" s="131">
        <f t="shared" si="2"/>
        <v>464368.25</v>
      </c>
    </row>
    <row r="16" spans="2:8" ht="12.75">
      <c r="B16" s="182" t="s">
        <v>403</v>
      </c>
      <c r="C16" s="9">
        <v>0</v>
      </c>
      <c r="D16" s="9">
        <v>2494115.55</v>
      </c>
      <c r="E16" s="9">
        <f t="shared" si="1"/>
        <v>2494115.55</v>
      </c>
      <c r="F16" s="9">
        <v>19369.7</v>
      </c>
      <c r="G16" s="9">
        <v>19369.7</v>
      </c>
      <c r="H16" s="131">
        <f t="shared" si="2"/>
        <v>2474745.8499999996</v>
      </c>
    </row>
    <row r="17" spans="2:8" ht="12.75">
      <c r="B17" s="182"/>
      <c r="C17" s="9"/>
      <c r="D17" s="9"/>
      <c r="E17" s="9"/>
      <c r="F17" s="9"/>
      <c r="G17" s="9"/>
      <c r="H17" s="131">
        <f t="shared" si="2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404</v>
      </c>
      <c r="C19" s="186">
        <f aca="true" t="shared" si="3" ref="C19:H19">SUM(C20:C27)</f>
        <v>20000000</v>
      </c>
      <c r="D19" s="186">
        <f t="shared" si="3"/>
        <v>0</v>
      </c>
      <c r="E19" s="186">
        <f t="shared" si="3"/>
        <v>20000000</v>
      </c>
      <c r="F19" s="186">
        <f t="shared" si="3"/>
        <v>0</v>
      </c>
      <c r="G19" s="186">
        <f t="shared" si="3"/>
        <v>0</v>
      </c>
      <c r="H19" s="186">
        <f t="shared" si="3"/>
        <v>20000000</v>
      </c>
    </row>
    <row r="20" spans="2:8" ht="12.75">
      <c r="B20" s="182" t="s">
        <v>397</v>
      </c>
      <c r="C20" s="183">
        <v>0</v>
      </c>
      <c r="D20" s="183">
        <v>0</v>
      </c>
      <c r="E20" s="183">
        <f aca="true" t="shared" si="4" ref="E20:E26">C20+D20</f>
        <v>0</v>
      </c>
      <c r="F20" s="183">
        <v>0</v>
      </c>
      <c r="G20" s="183">
        <v>0</v>
      </c>
      <c r="H20" s="131">
        <f aca="true" t="shared" si="5" ref="H20:H28">E20-F20</f>
        <v>0</v>
      </c>
    </row>
    <row r="21" spans="2:8" ht="25.5">
      <c r="B21" s="182" t="s">
        <v>398</v>
      </c>
      <c r="C21" s="183">
        <v>0</v>
      </c>
      <c r="D21" s="183">
        <v>0</v>
      </c>
      <c r="E21" s="183">
        <f t="shared" si="4"/>
        <v>0</v>
      </c>
      <c r="F21" s="183">
        <v>0</v>
      </c>
      <c r="G21" s="183">
        <v>0</v>
      </c>
      <c r="H21" s="131">
        <f t="shared" si="5"/>
        <v>0</v>
      </c>
    </row>
    <row r="22" spans="2:8" ht="12.75">
      <c r="B22" s="182" t="s">
        <v>399</v>
      </c>
      <c r="C22" s="183">
        <v>0</v>
      </c>
      <c r="D22" s="183">
        <v>0</v>
      </c>
      <c r="E22" s="183">
        <f t="shared" si="4"/>
        <v>0</v>
      </c>
      <c r="F22" s="183">
        <v>0</v>
      </c>
      <c r="G22" s="183">
        <v>0</v>
      </c>
      <c r="H22" s="131">
        <f t="shared" si="5"/>
        <v>0</v>
      </c>
    </row>
    <row r="23" spans="2:8" ht="12.75">
      <c r="B23" s="182" t="s">
        <v>400</v>
      </c>
      <c r="C23" s="183">
        <v>20000000</v>
      </c>
      <c r="D23" s="183">
        <v>0</v>
      </c>
      <c r="E23" s="183">
        <f t="shared" si="4"/>
        <v>20000000</v>
      </c>
      <c r="F23" s="183">
        <v>0</v>
      </c>
      <c r="G23" s="183">
        <v>0</v>
      </c>
      <c r="H23" s="131">
        <f t="shared" si="5"/>
        <v>20000000</v>
      </c>
    </row>
    <row r="24" spans="2:8" ht="12.75">
      <c r="B24" s="182" t="s">
        <v>401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1">
        <f t="shared" si="5"/>
        <v>0</v>
      </c>
    </row>
    <row r="25" spans="2:8" ht="12.75">
      <c r="B25" s="182" t="s">
        <v>402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1">
        <f t="shared" si="5"/>
        <v>0</v>
      </c>
    </row>
    <row r="26" spans="2:8" ht="12.75">
      <c r="B26" s="182" t="s">
        <v>403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1">
        <f t="shared" si="5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5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5"/>
        <v>0</v>
      </c>
    </row>
    <row r="29" spans="2:8" ht="12.75">
      <c r="B29" s="180" t="s">
        <v>394</v>
      </c>
      <c r="C29" s="7">
        <f aca="true" t="shared" si="6" ref="C29:H29">C9+C19</f>
        <v>38741307</v>
      </c>
      <c r="D29" s="7">
        <f t="shared" si="6"/>
        <v>381817.1799999997</v>
      </c>
      <c r="E29" s="7">
        <f t="shared" si="6"/>
        <v>39123124.18</v>
      </c>
      <c r="F29" s="7">
        <f t="shared" si="6"/>
        <v>11659824.859999998</v>
      </c>
      <c r="G29" s="7">
        <f t="shared" si="6"/>
        <v>11659824.859999998</v>
      </c>
      <c r="H29" s="7">
        <f t="shared" si="6"/>
        <v>27463299.32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8">
      <selection activeCell="G19" sqref="G1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405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406</v>
      </c>
      <c r="B11" s="111">
        <f aca="true" t="shared" si="0" ref="B11:G11">B12+B22+B31+B42</f>
        <v>18741307</v>
      </c>
      <c r="C11" s="111">
        <f t="shared" si="0"/>
        <v>381817.18</v>
      </c>
      <c r="D11" s="111">
        <f t="shared" si="0"/>
        <v>19123124.18</v>
      </c>
      <c r="E11" s="111">
        <f t="shared" si="0"/>
        <v>11659824.86</v>
      </c>
      <c r="F11" s="111">
        <f t="shared" si="0"/>
        <v>11659824.86</v>
      </c>
      <c r="G11" s="111">
        <f t="shared" si="0"/>
        <v>7463299.32</v>
      </c>
    </row>
    <row r="12" spans="1:7" ht="12.75">
      <c r="A12" s="192" t="s">
        <v>407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408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409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410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411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412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413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414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415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416</v>
      </c>
      <c r="B22" s="111">
        <f>SUM(B23:B29)</f>
        <v>0</v>
      </c>
      <c r="C22" s="111">
        <f>SUM(C23:C29)</f>
        <v>0</v>
      </c>
      <c r="D22" s="111">
        <f>SUM(D23:D29)</f>
        <v>0</v>
      </c>
      <c r="E22" s="111">
        <f>SUM(E23:E29)</f>
        <v>0</v>
      </c>
      <c r="F22" s="111">
        <f>SUM(F23:F29)</f>
        <v>0</v>
      </c>
      <c r="G22" s="111">
        <f aca="true" t="shared" si="3" ref="G22:G29">D22-E22</f>
        <v>0</v>
      </c>
    </row>
    <row r="23" spans="1:7" ht="12.75">
      <c r="A23" s="193" t="s">
        <v>417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418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419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420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421</v>
      </c>
      <c r="B27" s="109"/>
      <c r="C27" s="109"/>
      <c r="D27" s="109">
        <f t="shared" si="4"/>
        <v>0</v>
      </c>
      <c r="E27" s="109"/>
      <c r="F27" s="109"/>
      <c r="G27" s="109">
        <f t="shared" si="3"/>
        <v>0</v>
      </c>
    </row>
    <row r="28" spans="1:7" ht="12.75">
      <c r="A28" s="193" t="s">
        <v>422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423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424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425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426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427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428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429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430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431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432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433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434</v>
      </c>
      <c r="B42" s="111">
        <f>SUM(B43:B46)</f>
        <v>18741307</v>
      </c>
      <c r="C42" s="111">
        <f>SUM(C43:C46)</f>
        <v>381817.18</v>
      </c>
      <c r="D42" s="111">
        <f>SUM(D43:D46)</f>
        <v>19123124.18</v>
      </c>
      <c r="E42" s="111">
        <f>SUM(E43:E46)</f>
        <v>11659824.86</v>
      </c>
      <c r="F42" s="111">
        <f>SUM(F43:F46)</f>
        <v>11659824.86</v>
      </c>
      <c r="G42" s="111">
        <f>D42-E42</f>
        <v>7463299.32</v>
      </c>
    </row>
    <row r="43" spans="1:7" ht="12.75">
      <c r="A43" s="193" t="s">
        <v>435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436</v>
      </c>
      <c r="B44" s="109">
        <v>18741307</v>
      </c>
      <c r="C44" s="109">
        <v>381817.18</v>
      </c>
      <c r="D44" s="109">
        <f>B44+C44</f>
        <v>19123124.18</v>
      </c>
      <c r="E44" s="109">
        <v>11659824.86</v>
      </c>
      <c r="F44" s="109">
        <v>11659824.86</v>
      </c>
      <c r="G44" s="109">
        <f>D44-E44</f>
        <v>7463299.32</v>
      </c>
    </row>
    <row r="45" spans="1:7" ht="12.75">
      <c r="A45" s="193" t="s">
        <v>437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438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439</v>
      </c>
      <c r="B48" s="111">
        <f>B49+B59+B68+B79</f>
        <v>20000000</v>
      </c>
      <c r="C48" s="111">
        <f>C49+C59+C68+C79</f>
        <v>0</v>
      </c>
      <c r="D48" s="111">
        <f>D49+D59+D68+D79</f>
        <v>20000000</v>
      </c>
      <c r="E48" s="111">
        <f>E49+E59+E68+E79</f>
        <v>0</v>
      </c>
      <c r="F48" s="111">
        <f>F49+F59+F68+F79</f>
        <v>0</v>
      </c>
      <c r="G48" s="111">
        <f aca="true" t="shared" si="7" ref="G48:G83">D48-E48</f>
        <v>20000000</v>
      </c>
    </row>
    <row r="49" spans="1:7" ht="12.75">
      <c r="A49" s="192" t="s">
        <v>407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408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409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410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411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412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413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414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415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416</v>
      </c>
      <c r="B59" s="111">
        <f>SUM(B60:B66)</f>
        <v>0</v>
      </c>
      <c r="C59" s="111">
        <f>SUM(C60:C66)</f>
        <v>0</v>
      </c>
      <c r="D59" s="111">
        <f>SUM(D60:D66)</f>
        <v>0</v>
      </c>
      <c r="E59" s="111">
        <f>SUM(E60:E66)</f>
        <v>0</v>
      </c>
      <c r="F59" s="111">
        <f>SUM(F60:F66)</f>
        <v>0</v>
      </c>
      <c r="G59" s="111">
        <f t="shared" si="7"/>
        <v>0</v>
      </c>
    </row>
    <row r="60" spans="1:7" ht="12.75">
      <c r="A60" s="193" t="s">
        <v>417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418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419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420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421</v>
      </c>
      <c r="B64" s="109"/>
      <c r="C64" s="109"/>
      <c r="D64" s="109">
        <f t="shared" si="9"/>
        <v>0</v>
      </c>
      <c r="E64" s="109"/>
      <c r="F64" s="109"/>
      <c r="G64" s="109">
        <f t="shared" si="7"/>
        <v>0</v>
      </c>
    </row>
    <row r="65" spans="1:7" ht="12.75">
      <c r="A65" s="193" t="s">
        <v>422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423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424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425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426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427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428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429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430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431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432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433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434</v>
      </c>
      <c r="B79" s="111">
        <f>SUM(B80:B83)</f>
        <v>20000000</v>
      </c>
      <c r="C79" s="111">
        <f>SUM(C80:C83)</f>
        <v>0</v>
      </c>
      <c r="D79" s="111">
        <f>SUM(D80:D83)</f>
        <v>20000000</v>
      </c>
      <c r="E79" s="111">
        <f>SUM(E80:E83)</f>
        <v>0</v>
      </c>
      <c r="F79" s="111">
        <f>SUM(F80:F83)</f>
        <v>0</v>
      </c>
      <c r="G79" s="111">
        <f t="shared" si="7"/>
        <v>20000000</v>
      </c>
    </row>
    <row r="80" spans="1:7" ht="12.75">
      <c r="A80" s="193" t="s">
        <v>435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436</v>
      </c>
      <c r="B81" s="109">
        <v>20000000</v>
      </c>
      <c r="C81" s="109">
        <v>0</v>
      </c>
      <c r="D81" s="109">
        <f>B81+C81</f>
        <v>20000000</v>
      </c>
      <c r="E81" s="109">
        <v>0</v>
      </c>
      <c r="F81" s="109">
        <v>0</v>
      </c>
      <c r="G81" s="109">
        <f t="shared" si="7"/>
        <v>20000000</v>
      </c>
    </row>
    <row r="82" spans="1:7" ht="12.75">
      <c r="A82" s="193" t="s">
        <v>437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438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38741307</v>
      </c>
      <c r="C85" s="111">
        <f t="shared" si="11"/>
        <v>381817.18</v>
      </c>
      <c r="D85" s="111">
        <f t="shared" si="11"/>
        <v>39123124.18</v>
      </c>
      <c r="E85" s="111">
        <f t="shared" si="11"/>
        <v>11659824.86</v>
      </c>
      <c r="F85" s="111">
        <f t="shared" si="11"/>
        <v>11659824.86</v>
      </c>
      <c r="G85" s="111">
        <f t="shared" si="11"/>
        <v>27463299.32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31">
      <selection activeCell="E11" sqref="E11"/>
    </sheetView>
  </sheetViews>
  <sheetFormatPr defaultColWidth="11.421875" defaultRowHeight="15"/>
  <cols>
    <col min="1" max="1" width="2.28125" style="200" customWidth="1"/>
    <col min="2" max="2" width="36.57421875" style="200" customWidth="1"/>
    <col min="3" max="3" width="16.57421875" style="200" customWidth="1"/>
    <col min="4" max="4" width="12.57421875" style="200" customWidth="1"/>
    <col min="5" max="7" width="13.421875" style="200" bestFit="1" customWidth="1"/>
    <col min="8" max="8" width="12.7109375" style="200" customWidth="1"/>
    <col min="9" max="16384" width="11.421875" style="200" customWidth="1"/>
  </cols>
  <sheetData>
    <row r="1" ht="15" thickBot="1">
      <c r="A1" s="199"/>
    </row>
    <row r="2" spans="1:8" ht="14.25">
      <c r="A2" s="199"/>
      <c r="B2" s="23" t="s">
        <v>120</v>
      </c>
      <c r="C2" s="24"/>
      <c r="D2" s="24"/>
      <c r="E2" s="24"/>
      <c r="F2" s="24"/>
      <c r="G2" s="24"/>
      <c r="H2" s="150"/>
    </row>
    <row r="3" spans="1:8" ht="14.25">
      <c r="A3" s="199"/>
      <c r="B3" s="74" t="s">
        <v>313</v>
      </c>
      <c r="C3" s="75"/>
      <c r="D3" s="75"/>
      <c r="E3" s="75"/>
      <c r="F3" s="75"/>
      <c r="G3" s="75"/>
      <c r="H3" s="151"/>
    </row>
    <row r="4" spans="1:8" ht="14.25">
      <c r="A4" s="199"/>
      <c r="B4" s="74" t="s">
        <v>440</v>
      </c>
      <c r="C4" s="75"/>
      <c r="D4" s="75"/>
      <c r="E4" s="75"/>
      <c r="F4" s="75"/>
      <c r="G4" s="75"/>
      <c r="H4" s="151"/>
    </row>
    <row r="5" spans="1:8" ht="14.25">
      <c r="A5" s="199"/>
      <c r="B5" s="74" t="s">
        <v>125</v>
      </c>
      <c r="C5" s="75"/>
      <c r="D5" s="75"/>
      <c r="E5" s="75"/>
      <c r="F5" s="75"/>
      <c r="G5" s="75"/>
      <c r="H5" s="151"/>
    </row>
    <row r="6" spans="1:8" ht="15" thickBot="1">
      <c r="A6" s="199"/>
      <c r="B6" s="77" t="s">
        <v>1</v>
      </c>
      <c r="C6" s="78"/>
      <c r="D6" s="78"/>
      <c r="E6" s="78"/>
      <c r="F6" s="78"/>
      <c r="G6" s="78"/>
      <c r="H6" s="152"/>
    </row>
    <row r="7" spans="1:8" ht="15" thickBot="1">
      <c r="A7" s="199"/>
      <c r="B7" s="126" t="s">
        <v>2</v>
      </c>
      <c r="C7" s="123" t="s">
        <v>315</v>
      </c>
      <c r="D7" s="124"/>
      <c r="E7" s="124"/>
      <c r="F7" s="124"/>
      <c r="G7" s="125"/>
      <c r="H7" s="126" t="s">
        <v>316</v>
      </c>
    </row>
    <row r="8" spans="1:8" ht="15" thickBot="1">
      <c r="A8" s="199"/>
      <c r="B8" s="130"/>
      <c r="C8" s="153" t="s">
        <v>206</v>
      </c>
      <c r="D8" s="153" t="s">
        <v>317</v>
      </c>
      <c r="E8" s="153" t="s">
        <v>318</v>
      </c>
      <c r="F8" s="153" t="s">
        <v>441</v>
      </c>
      <c r="G8" s="153" t="s">
        <v>223</v>
      </c>
      <c r="H8" s="130"/>
    </row>
    <row r="9" spans="1:8" ht="14.25">
      <c r="A9" s="199"/>
      <c r="B9" s="201" t="s">
        <v>442</v>
      </c>
      <c r="C9" s="202">
        <f aca="true" t="shared" si="0" ref="C9:H9">C10</f>
        <v>14126009</v>
      </c>
      <c r="D9" s="202">
        <f t="shared" si="0"/>
        <v>0</v>
      </c>
      <c r="E9" s="202">
        <f t="shared" si="0"/>
        <v>14126009</v>
      </c>
      <c r="F9" s="202">
        <f t="shared" si="0"/>
        <v>8344545.95</v>
      </c>
      <c r="G9" s="202">
        <f t="shared" si="0"/>
        <v>8344545.95</v>
      </c>
      <c r="H9" s="202">
        <f t="shared" si="0"/>
        <v>5781463.05</v>
      </c>
    </row>
    <row r="10" spans="1:9" ht="14.25">
      <c r="A10" s="199"/>
      <c r="B10" s="203" t="s">
        <v>443</v>
      </c>
      <c r="C10" s="204">
        <v>14126009</v>
      </c>
      <c r="D10" s="205">
        <v>0</v>
      </c>
      <c r="E10" s="205">
        <f>C10+D10</f>
        <v>14126009</v>
      </c>
      <c r="F10" s="205">
        <v>8344545.95</v>
      </c>
      <c r="G10" s="205">
        <v>8344545.95</v>
      </c>
      <c r="H10" s="205">
        <f>E10-F10</f>
        <v>5781463.05</v>
      </c>
      <c r="I10" s="206"/>
    </row>
    <row r="11" spans="1:8" ht="14.25">
      <c r="A11" s="199"/>
      <c r="B11" s="203" t="s">
        <v>444</v>
      </c>
      <c r="C11" s="202"/>
      <c r="D11" s="207"/>
      <c r="E11" s="208">
        <v>0</v>
      </c>
      <c r="F11" s="207"/>
      <c r="G11" s="207"/>
      <c r="H11" s="208">
        <v>0</v>
      </c>
    </row>
    <row r="12" spans="1:8" ht="14.25">
      <c r="A12" s="199"/>
      <c r="B12" s="203" t="s">
        <v>445</v>
      </c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8">
        <v>0</v>
      </c>
    </row>
    <row r="13" spans="1:8" ht="14.25">
      <c r="A13" s="199"/>
      <c r="B13" s="203" t="s">
        <v>446</v>
      </c>
      <c r="C13" s="186"/>
      <c r="D13" s="7"/>
      <c r="E13" s="9">
        <v>0</v>
      </c>
      <c r="F13" s="7"/>
      <c r="G13" s="7"/>
      <c r="H13" s="9">
        <v>0</v>
      </c>
    </row>
    <row r="14" spans="1:8" ht="14.25">
      <c r="A14" s="199"/>
      <c r="B14" s="203" t="s">
        <v>447</v>
      </c>
      <c r="C14" s="186"/>
      <c r="D14" s="7"/>
      <c r="E14" s="9">
        <v>0</v>
      </c>
      <c r="F14" s="7"/>
      <c r="G14" s="7"/>
      <c r="H14" s="9">
        <v>0</v>
      </c>
    </row>
    <row r="15" spans="1:8" ht="14.25">
      <c r="A15" s="199"/>
      <c r="B15" s="203" t="s">
        <v>448</v>
      </c>
      <c r="C15" s="186"/>
      <c r="D15" s="7"/>
      <c r="E15" s="9">
        <v>0</v>
      </c>
      <c r="F15" s="7"/>
      <c r="G15" s="7"/>
      <c r="H15" s="9">
        <v>0</v>
      </c>
    </row>
    <row r="16" spans="1:8" ht="39">
      <c r="A16" s="199"/>
      <c r="B16" s="203" t="s">
        <v>449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9">
        <v>0</v>
      </c>
    </row>
    <row r="17" spans="1:8" ht="14.25">
      <c r="A17" s="199"/>
      <c r="B17" s="203" t="s">
        <v>450</v>
      </c>
      <c r="C17" s="186"/>
      <c r="D17" s="7"/>
      <c r="E17" s="9">
        <v>0</v>
      </c>
      <c r="F17" s="7"/>
      <c r="G17" s="7"/>
      <c r="H17" s="9">
        <v>0</v>
      </c>
    </row>
    <row r="18" spans="1:8" ht="14.25">
      <c r="A18" s="199"/>
      <c r="B18" s="203" t="s">
        <v>451</v>
      </c>
      <c r="C18" s="186"/>
      <c r="D18" s="7"/>
      <c r="E18" s="9">
        <v>0</v>
      </c>
      <c r="F18" s="7"/>
      <c r="G18" s="7"/>
      <c r="H18" s="9">
        <v>0</v>
      </c>
    </row>
    <row r="19" spans="1:8" ht="14.25">
      <c r="A19" s="199"/>
      <c r="B19" s="203" t="s">
        <v>452</v>
      </c>
      <c r="C19" s="186"/>
      <c r="D19" s="7"/>
      <c r="E19" s="9">
        <v>0</v>
      </c>
      <c r="F19" s="7"/>
      <c r="G19" s="7"/>
      <c r="H19" s="9">
        <v>0</v>
      </c>
    </row>
    <row r="20" spans="1:8" ht="14.25">
      <c r="A20" s="210"/>
      <c r="B20" s="211"/>
      <c r="C20" s="212"/>
      <c r="D20" s="213"/>
      <c r="E20" s="213"/>
      <c r="F20" s="213"/>
      <c r="G20" s="213"/>
      <c r="H20" s="214"/>
    </row>
    <row r="21" spans="1:8" ht="14.25">
      <c r="A21" s="199"/>
      <c r="B21" s="201" t="s">
        <v>453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7">
        <v>0</v>
      </c>
    </row>
    <row r="22" spans="1:8" ht="14.25">
      <c r="A22" s="199"/>
      <c r="B22" s="203" t="s">
        <v>443</v>
      </c>
      <c r="C22" s="186"/>
      <c r="D22" s="7"/>
      <c r="E22" s="9">
        <v>0</v>
      </c>
      <c r="F22" s="7"/>
      <c r="G22" s="7"/>
      <c r="H22" s="9">
        <v>0</v>
      </c>
    </row>
    <row r="23" spans="1:8" ht="14.25">
      <c r="A23" s="199"/>
      <c r="B23" s="203" t="s">
        <v>444</v>
      </c>
      <c r="C23" s="186"/>
      <c r="D23" s="7"/>
      <c r="E23" s="9">
        <v>0</v>
      </c>
      <c r="F23" s="7"/>
      <c r="G23" s="7"/>
      <c r="H23" s="9">
        <v>0</v>
      </c>
    </row>
    <row r="24" spans="1:8" ht="14.25">
      <c r="A24" s="199"/>
      <c r="B24" s="203" t="s">
        <v>445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9">
        <v>0</v>
      </c>
    </row>
    <row r="25" spans="1:8" ht="14.25">
      <c r="A25" s="199"/>
      <c r="B25" s="203" t="s">
        <v>446</v>
      </c>
      <c r="C25" s="186"/>
      <c r="D25" s="7"/>
      <c r="E25" s="9">
        <v>0</v>
      </c>
      <c r="F25" s="7"/>
      <c r="G25" s="7"/>
      <c r="H25" s="9">
        <v>0</v>
      </c>
    </row>
    <row r="26" spans="1:8" ht="14.25">
      <c r="A26" s="199"/>
      <c r="B26" s="203" t="s">
        <v>447</v>
      </c>
      <c r="C26" s="186"/>
      <c r="D26" s="7"/>
      <c r="E26" s="9">
        <v>0</v>
      </c>
      <c r="F26" s="7"/>
      <c r="G26" s="7"/>
      <c r="H26" s="9">
        <v>0</v>
      </c>
    </row>
    <row r="27" spans="1:8" ht="14.25">
      <c r="A27" s="199"/>
      <c r="B27" s="203" t="s">
        <v>448</v>
      </c>
      <c r="C27" s="186"/>
      <c r="D27" s="7"/>
      <c r="E27" s="9">
        <v>0</v>
      </c>
      <c r="F27" s="7"/>
      <c r="G27" s="7"/>
      <c r="H27" s="9">
        <v>0</v>
      </c>
    </row>
    <row r="28" spans="1:8" ht="39">
      <c r="A28" s="199"/>
      <c r="B28" s="203" t="s">
        <v>449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9">
        <v>0</v>
      </c>
    </row>
    <row r="29" spans="1:8" ht="14.25">
      <c r="A29" s="199"/>
      <c r="B29" s="203" t="s">
        <v>450</v>
      </c>
      <c r="C29" s="186"/>
      <c r="D29" s="7"/>
      <c r="E29" s="9">
        <v>0</v>
      </c>
      <c r="F29" s="7"/>
      <c r="G29" s="7"/>
      <c r="H29" s="9">
        <v>0</v>
      </c>
    </row>
    <row r="30" spans="1:8" ht="14.25">
      <c r="A30" s="199"/>
      <c r="B30" s="203" t="s">
        <v>451</v>
      </c>
      <c r="C30" s="186"/>
      <c r="D30" s="7"/>
      <c r="E30" s="9">
        <v>0</v>
      </c>
      <c r="F30" s="7"/>
      <c r="G30" s="7"/>
      <c r="H30" s="9">
        <v>0</v>
      </c>
    </row>
    <row r="31" spans="1:8" ht="14.25">
      <c r="A31" s="199"/>
      <c r="B31" s="203" t="s">
        <v>452</v>
      </c>
      <c r="C31" s="186"/>
      <c r="D31" s="7"/>
      <c r="E31" s="9">
        <v>0</v>
      </c>
      <c r="F31" s="7"/>
      <c r="G31" s="7"/>
      <c r="H31" s="9">
        <v>0</v>
      </c>
    </row>
    <row r="32" spans="1:8" ht="25.5">
      <c r="A32" s="199"/>
      <c r="B32" s="201" t="s">
        <v>454</v>
      </c>
      <c r="C32" s="215">
        <f>C21+C9</f>
        <v>14126009</v>
      </c>
      <c r="D32" s="215">
        <f>D21+D9</f>
        <v>0</v>
      </c>
      <c r="E32" s="215">
        <f>E21+E9</f>
        <v>14126009</v>
      </c>
      <c r="F32" s="215">
        <f>F21+F9</f>
        <v>8344545.95</v>
      </c>
      <c r="G32" s="215">
        <f>G21+G9</f>
        <v>8344545.95</v>
      </c>
      <c r="H32" s="215">
        <f>H21+H9</f>
        <v>5781463.05</v>
      </c>
    </row>
    <row r="33" spans="1:8" ht="15" thickBot="1">
      <c r="A33" s="199"/>
      <c r="B33" s="216"/>
      <c r="C33" s="217"/>
      <c r="D33" s="218"/>
      <c r="E33" s="218"/>
      <c r="F33" s="218"/>
      <c r="G33" s="218"/>
      <c r="H33" s="21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infocam</cp:lastModifiedBy>
  <cp:lastPrinted>2016-12-20T19:33:34Z</cp:lastPrinted>
  <dcterms:created xsi:type="dcterms:W3CDTF">2016-10-11T18:36:49Z</dcterms:created>
  <dcterms:modified xsi:type="dcterms:W3CDTF">2022-11-14T17:37:42Z</dcterms:modified>
  <cp:category/>
  <cp:version/>
  <cp:contentType/>
  <cp:contentStatus/>
</cp:coreProperties>
</file>